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amare" sheetId="1" r:id="rId1"/>
    <sheet name="monere" sheetId="2" r:id="rId2"/>
    <sheet name="amittere" sheetId="3" r:id="rId3"/>
    <sheet name="abfragen -v,u,s, esse" sheetId="4" r:id="rId4"/>
    <sheet name="Stammformen" sheetId="5" r:id="rId5"/>
    <sheet name="deutsch|lat" sheetId="6" r:id="rId6"/>
  </sheets>
  <definedNames/>
  <calcPr fullCalcOnLoad="1"/>
</workbook>
</file>

<file path=xl/sharedStrings.xml><?xml version="1.0" encoding="utf-8"?>
<sst xmlns="http://schemas.openxmlformats.org/spreadsheetml/2006/main" count="245" uniqueCount="140">
  <si>
    <t>Perfekt-Aktiv-Stamm</t>
  </si>
  <si>
    <t>Endungen</t>
  </si>
  <si>
    <t>Singular</t>
  </si>
  <si>
    <t>amav-</t>
  </si>
  <si>
    <t>Plural</t>
  </si>
  <si>
    <t xml:space="preserve">Eingabe </t>
  </si>
  <si>
    <t>i</t>
  </si>
  <si>
    <t>Stamm</t>
  </si>
  <si>
    <t>1. monu-</t>
  </si>
  <si>
    <t>2. monu-</t>
  </si>
  <si>
    <t>3. monu-</t>
  </si>
  <si>
    <t>Eingabe--&gt;</t>
  </si>
  <si>
    <t>Inf. Präsens</t>
  </si>
  <si>
    <t>2. Stammform</t>
  </si>
  <si>
    <t>Perfekt-Stamm</t>
  </si>
  <si>
    <t>v-Perfekt</t>
  </si>
  <si>
    <t>amare</t>
  </si>
  <si>
    <t>mans-</t>
  </si>
  <si>
    <t>u-Perfekt</t>
  </si>
  <si>
    <t>admonere</t>
  </si>
  <si>
    <t>s-Perfekt</t>
  </si>
  <si>
    <t>manere</t>
  </si>
  <si>
    <t>Eingabe 1</t>
  </si>
  <si>
    <t>Eingabe ---&gt;</t>
  </si>
  <si>
    <t>Pers.</t>
  </si>
  <si>
    <t>1. Sg.</t>
  </si>
  <si>
    <t>admonu-</t>
  </si>
  <si>
    <t>2. Sg.</t>
  </si>
  <si>
    <t>3. Sg.</t>
  </si>
  <si>
    <t>1. Pl.</t>
  </si>
  <si>
    <t>2. Pl.</t>
  </si>
  <si>
    <t>3. Pl.</t>
  </si>
  <si>
    <t>Eingabe adm.</t>
  </si>
  <si>
    <t>Bildungselement</t>
  </si>
  <si>
    <t>Infinitiv</t>
  </si>
  <si>
    <t>Eingabe</t>
  </si>
  <si>
    <t>clamare</t>
  </si>
  <si>
    <t>clamav</t>
  </si>
  <si>
    <t>1. ama-</t>
  </si>
  <si>
    <t>1. mon-</t>
  </si>
  <si>
    <t>ducere</t>
  </si>
  <si>
    <t>dux</t>
  </si>
  <si>
    <t>1. fu-</t>
  </si>
  <si>
    <t>2. ama-</t>
  </si>
  <si>
    <t>2. mon-</t>
  </si>
  <si>
    <t>claudere</t>
  </si>
  <si>
    <t>claus</t>
  </si>
  <si>
    <t>laudav-</t>
  </si>
  <si>
    <t>2. fu-</t>
  </si>
  <si>
    <t>3. ama-</t>
  </si>
  <si>
    <t>3. mon-</t>
  </si>
  <si>
    <t>donare</t>
  </si>
  <si>
    <t>donav</t>
  </si>
  <si>
    <t>tacu-</t>
  </si>
  <si>
    <t>3. fu-</t>
  </si>
  <si>
    <t>monere</t>
  </si>
  <si>
    <t>monu</t>
  </si>
  <si>
    <t>plaus-</t>
  </si>
  <si>
    <t>accedere</t>
  </si>
  <si>
    <t>access</t>
  </si>
  <si>
    <t>audiv-</t>
  </si>
  <si>
    <t>laudare</t>
  </si>
  <si>
    <t>laudav</t>
  </si>
  <si>
    <t>vocav-</t>
  </si>
  <si>
    <t>habere</t>
  </si>
  <si>
    <t>habu</t>
  </si>
  <si>
    <t>ris-</t>
  </si>
  <si>
    <t>sustinere</t>
  </si>
  <si>
    <t>sustinu</t>
  </si>
  <si>
    <t>scrips-</t>
  </si>
  <si>
    <t>orav-</t>
  </si>
  <si>
    <t>v</t>
  </si>
  <si>
    <t>finiv-</t>
  </si>
  <si>
    <t>u</t>
  </si>
  <si>
    <t>plev-</t>
  </si>
  <si>
    <t>timu-</t>
  </si>
  <si>
    <t>cess-</t>
  </si>
  <si>
    <t>lus-</t>
  </si>
  <si>
    <t>Übungen</t>
  </si>
  <si>
    <t>protex-</t>
  </si>
  <si>
    <t>ami</t>
  </si>
  <si>
    <t>cep-</t>
  </si>
  <si>
    <t>liberav-</t>
  </si>
  <si>
    <t>Verbum</t>
  </si>
  <si>
    <t>1.  Stammform</t>
  </si>
  <si>
    <t>Präsens-Stamm</t>
  </si>
  <si>
    <t>2.  Stammform</t>
  </si>
  <si>
    <r>
      <t>Perfekt-Sta</t>
    </r>
    <r>
      <rPr>
        <b/>
        <sz val="10"/>
        <rFont val="Times New Roman"/>
        <family val="1"/>
      </rPr>
      <t>mm</t>
    </r>
  </si>
  <si>
    <t>Endung 1. Sg.</t>
  </si>
  <si>
    <t>laudo</t>
  </si>
  <si>
    <t>lauda-</t>
  </si>
  <si>
    <t>tacere</t>
  </si>
  <si>
    <t>taceo</t>
  </si>
  <si>
    <t>tace-</t>
  </si>
  <si>
    <t>plaudere</t>
  </si>
  <si>
    <t>plaudo</t>
  </si>
  <si>
    <t>plaud-</t>
  </si>
  <si>
    <t>audire</t>
  </si>
  <si>
    <t>audio</t>
  </si>
  <si>
    <t>audi-</t>
  </si>
  <si>
    <t>vocare</t>
  </si>
  <si>
    <t>voco</t>
  </si>
  <si>
    <t>voca-</t>
  </si>
  <si>
    <t>ridere</t>
  </si>
  <si>
    <t>rideo</t>
  </si>
  <si>
    <t>ride-</t>
  </si>
  <si>
    <t>scribere</t>
  </si>
  <si>
    <t>scribo</t>
  </si>
  <si>
    <t>scrib-</t>
  </si>
  <si>
    <t>orare</t>
  </si>
  <si>
    <t>oro</t>
  </si>
  <si>
    <t>ora-</t>
  </si>
  <si>
    <t>finire</t>
  </si>
  <si>
    <t>finio</t>
  </si>
  <si>
    <t>fini-</t>
  </si>
  <si>
    <t>explere</t>
  </si>
  <si>
    <t>expleo</t>
  </si>
  <si>
    <t>exple-</t>
  </si>
  <si>
    <t>timere</t>
  </si>
  <si>
    <t>timeo</t>
  </si>
  <si>
    <t>time-</t>
  </si>
  <si>
    <t>cedere</t>
  </si>
  <si>
    <t>cedo</t>
  </si>
  <si>
    <t>ced-</t>
  </si>
  <si>
    <t>ludere</t>
  </si>
  <si>
    <t>ludo</t>
  </si>
  <si>
    <t>lud-</t>
  </si>
  <si>
    <t>protegere</t>
  </si>
  <si>
    <t>protego</t>
  </si>
  <si>
    <t>teg-</t>
  </si>
  <si>
    <t>liberare</t>
  </si>
  <si>
    <t>libero</t>
  </si>
  <si>
    <t>libera-</t>
  </si>
  <si>
    <t>Personalform</t>
  </si>
  <si>
    <t>aufwachen</t>
  </si>
  <si>
    <t>somno excitari</t>
  </si>
  <si>
    <t>Aufregung</t>
  </si>
  <si>
    <t>perturbation, commotio</t>
  </si>
  <si>
    <t xml:space="preserve">anlocken </t>
  </si>
  <si>
    <t>allicio, exi, ectum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</si>
</sst>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;;;"/>
  </numFmts>
  <fonts count="10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Times New Roman"/>
      <family val="1"/>
    </font>
    <font>
      <sz val="11"/>
      <color indexed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0"/>
      <color indexed="29"/>
      <name val="Arial"/>
      <family val="2"/>
    </font>
    <font>
      <sz val="11"/>
      <color indexed="2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6">
    <xf numFmtId="164" fontId="0" fillId="0" borderId="0" xfId="0" applyAlignment="1">
      <alignment/>
    </xf>
    <xf numFmtId="164" fontId="1" fillId="2" borderId="1" xfId="0" applyFont="1" applyFill="1" applyBorder="1" applyAlignment="1">
      <alignment/>
    </xf>
    <xf numFmtId="164" fontId="0" fillId="3" borderId="2" xfId="0" applyFont="1" applyFill="1" applyBorder="1" applyAlignment="1">
      <alignment/>
    </xf>
    <xf numFmtId="164" fontId="0" fillId="3" borderId="3" xfId="0" applyFont="1" applyFill="1" applyBorder="1" applyAlignment="1">
      <alignment/>
    </xf>
    <xf numFmtId="164" fontId="1" fillId="4" borderId="3" xfId="0" applyFont="1" applyFill="1" applyBorder="1" applyAlignment="1">
      <alignment/>
    </xf>
    <xf numFmtId="164" fontId="0" fillId="4" borderId="4" xfId="0" applyFill="1" applyBorder="1" applyAlignment="1">
      <alignment/>
    </xf>
    <xf numFmtId="164" fontId="0" fillId="4" borderId="5" xfId="0" applyFill="1" applyBorder="1" applyAlignment="1">
      <alignment/>
    </xf>
    <xf numFmtId="165" fontId="0" fillId="3" borderId="2" xfId="0" applyNumberFormat="1" applyFont="1" applyFill="1" applyBorder="1" applyAlignment="1">
      <alignment/>
    </xf>
    <xf numFmtId="165" fontId="0" fillId="3" borderId="3" xfId="0" applyNumberFormat="1" applyFont="1" applyFill="1" applyBorder="1" applyAlignment="1">
      <alignment/>
    </xf>
    <xf numFmtId="164" fontId="0" fillId="4" borderId="3" xfId="0" applyFill="1" applyBorder="1" applyAlignment="1">
      <alignment/>
    </xf>
    <xf numFmtId="164" fontId="0" fillId="0" borderId="0" xfId="0" applyFill="1" applyBorder="1" applyAlignment="1">
      <alignment/>
    </xf>
    <xf numFmtId="164" fontId="0" fillId="4" borderId="6" xfId="0" applyFont="1" applyFill="1" applyBorder="1" applyAlignment="1">
      <alignment/>
    </xf>
    <xf numFmtId="164" fontId="0" fillId="0" borderId="0" xfId="0" applyBorder="1" applyAlignment="1">
      <alignment/>
    </xf>
    <xf numFmtId="165" fontId="0" fillId="3" borderId="1" xfId="0" applyNumberFormat="1" applyFont="1" applyFill="1" applyBorder="1" applyAlignment="1">
      <alignment/>
    </xf>
    <xf numFmtId="164" fontId="0" fillId="4" borderId="1" xfId="0" applyFill="1" applyBorder="1" applyAlignment="1">
      <alignment/>
    </xf>
    <xf numFmtId="164" fontId="1" fillId="2" borderId="7" xfId="0" applyFont="1" applyFill="1" applyBorder="1" applyAlignment="1">
      <alignment/>
    </xf>
    <xf numFmtId="164" fontId="1" fillId="2" borderId="8" xfId="0" applyFont="1" applyFill="1" applyBorder="1" applyAlignment="1">
      <alignment/>
    </xf>
    <xf numFmtId="164" fontId="1" fillId="2" borderId="9" xfId="0" applyFont="1" applyFill="1" applyBorder="1" applyAlignment="1">
      <alignment/>
    </xf>
    <xf numFmtId="164" fontId="1" fillId="2" borderId="10" xfId="0" applyFont="1" applyFill="1" applyBorder="1" applyAlignment="1">
      <alignment/>
    </xf>
    <xf numFmtId="164" fontId="1" fillId="2" borderId="11" xfId="0" applyFont="1" applyFill="1" applyBorder="1" applyAlignment="1">
      <alignment/>
    </xf>
    <xf numFmtId="164" fontId="1" fillId="2" borderId="12" xfId="0" applyFont="1" applyFill="1" applyBorder="1" applyAlignment="1">
      <alignment/>
    </xf>
    <xf numFmtId="164" fontId="1" fillId="2" borderId="13" xfId="0" applyFont="1" applyFill="1" applyBorder="1" applyAlignment="1">
      <alignment/>
    </xf>
    <xf numFmtId="164" fontId="1" fillId="2" borderId="14" xfId="0" applyFont="1" applyFill="1" applyBorder="1" applyAlignment="1">
      <alignment/>
    </xf>
    <xf numFmtId="164" fontId="1" fillId="2" borderId="15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4" borderId="7" xfId="0" applyFill="1" applyBorder="1" applyAlignment="1">
      <alignment/>
    </xf>
    <xf numFmtId="164" fontId="0" fillId="4" borderId="9" xfId="0" applyFill="1" applyBorder="1" applyAlignment="1">
      <alignment/>
    </xf>
    <xf numFmtId="164" fontId="0" fillId="4" borderId="16" xfId="0" applyFill="1" applyBorder="1" applyAlignment="1">
      <alignment/>
    </xf>
    <xf numFmtId="164" fontId="0" fillId="4" borderId="17" xfId="0" applyFill="1" applyBorder="1" applyAlignment="1">
      <alignment/>
    </xf>
    <xf numFmtId="164" fontId="0" fillId="0" borderId="18" xfId="0" applyFont="1" applyBorder="1" applyAlignment="1">
      <alignment/>
    </xf>
    <xf numFmtId="164" fontId="1" fillId="4" borderId="7" xfId="0" applyFont="1" applyFill="1" applyBorder="1" applyAlignment="1">
      <alignment/>
    </xf>
    <xf numFmtId="164" fontId="1" fillId="4" borderId="8" xfId="0" applyFont="1" applyFill="1" applyBorder="1" applyAlignment="1">
      <alignment/>
    </xf>
    <xf numFmtId="164" fontId="1" fillId="4" borderId="9" xfId="0" applyFont="1" applyFill="1" applyBorder="1" applyAlignment="1">
      <alignment/>
    </xf>
    <xf numFmtId="164" fontId="1" fillId="4" borderId="10" xfId="0" applyFont="1" applyFill="1" applyBorder="1" applyAlignment="1">
      <alignment/>
    </xf>
    <xf numFmtId="165" fontId="1" fillId="4" borderId="11" xfId="0" applyNumberFormat="1" applyFont="1" applyFill="1" applyBorder="1" applyAlignment="1">
      <alignment/>
    </xf>
    <xf numFmtId="164" fontId="1" fillId="4" borderId="12" xfId="0" applyFont="1" applyFill="1" applyBorder="1" applyAlignment="1">
      <alignment/>
    </xf>
    <xf numFmtId="164" fontId="1" fillId="4" borderId="13" xfId="0" applyFont="1" applyFill="1" applyBorder="1" applyAlignment="1">
      <alignment/>
    </xf>
    <xf numFmtId="165" fontId="1" fillId="4" borderId="14" xfId="0" applyNumberFormat="1" applyFont="1" applyFill="1" applyBorder="1" applyAlignment="1">
      <alignment/>
    </xf>
    <xf numFmtId="164" fontId="1" fillId="4" borderId="15" xfId="0" applyFont="1" applyFill="1" applyBorder="1" applyAlignment="1">
      <alignment/>
    </xf>
    <xf numFmtId="166" fontId="0" fillId="0" borderId="0" xfId="0" applyNumberFormat="1" applyAlignment="1">
      <alignment/>
    </xf>
    <xf numFmtId="164" fontId="1" fillId="2" borderId="0" xfId="0" applyFont="1" applyFill="1" applyAlignment="1">
      <alignment/>
    </xf>
    <xf numFmtId="164" fontId="2" fillId="2" borderId="0" xfId="0" applyFont="1" applyFill="1" applyAlignment="1">
      <alignment/>
    </xf>
    <xf numFmtId="164" fontId="0" fillId="0" borderId="19" xfId="0" applyFont="1" applyFill="1" applyBorder="1" applyAlignment="1">
      <alignment/>
    </xf>
    <xf numFmtId="164" fontId="1" fillId="3" borderId="3" xfId="0" applyFont="1" applyFill="1" applyBorder="1" applyAlignment="1">
      <alignment/>
    </xf>
    <xf numFmtId="164" fontId="0" fillId="0" borderId="1" xfId="0" applyBorder="1" applyAlignment="1">
      <alignment/>
    </xf>
    <xf numFmtId="166" fontId="3" fillId="0" borderId="0" xfId="0" applyNumberFormat="1" applyFont="1" applyFill="1" applyBorder="1" applyAlignment="1">
      <alignment horizontal="center" vertical="top" wrapText="1"/>
    </xf>
    <xf numFmtId="164" fontId="0" fillId="5" borderId="17" xfId="0" applyFont="1" applyFill="1" applyBorder="1" applyAlignment="1">
      <alignment/>
    </xf>
    <xf numFmtId="164" fontId="0" fillId="5" borderId="20" xfId="0" applyFont="1" applyFill="1" applyBorder="1" applyAlignment="1">
      <alignment/>
    </xf>
    <xf numFmtId="164" fontId="0" fillId="5" borderId="19" xfId="0" applyFont="1" applyFill="1" applyBorder="1" applyAlignment="1">
      <alignment/>
    </xf>
    <xf numFmtId="164" fontId="0" fillId="5" borderId="3" xfId="0" applyFont="1" applyFill="1" applyBorder="1" applyAlignment="1">
      <alignment/>
    </xf>
    <xf numFmtId="164" fontId="1" fillId="5" borderId="3" xfId="0" applyFont="1" applyFill="1" applyBorder="1" applyAlignment="1">
      <alignment/>
    </xf>
    <xf numFmtId="164" fontId="0" fillId="3" borderId="21" xfId="0" applyFont="1" applyFill="1" applyBorder="1" applyAlignment="1">
      <alignment/>
    </xf>
    <xf numFmtId="164" fontId="1" fillId="3" borderId="4" xfId="0" applyFont="1" applyFill="1" applyBorder="1" applyAlignment="1">
      <alignment/>
    </xf>
    <xf numFmtId="164" fontId="0" fillId="5" borderId="22" xfId="0" applyFont="1" applyFill="1" applyBorder="1" applyAlignment="1">
      <alignment/>
    </xf>
    <xf numFmtId="164" fontId="0" fillId="5" borderId="23" xfId="0" applyFill="1" applyBorder="1" applyAlignment="1">
      <alignment/>
    </xf>
    <xf numFmtId="164" fontId="0" fillId="5" borderId="21" xfId="0" applyFill="1" applyBorder="1" applyAlignment="1">
      <alignment/>
    </xf>
    <xf numFmtId="164" fontId="0" fillId="5" borderId="4" xfId="0" applyFill="1" applyBorder="1" applyAlignment="1">
      <alignment/>
    </xf>
    <xf numFmtId="164" fontId="0" fillId="0" borderId="21" xfId="0" applyFont="1" applyBorder="1" applyAlignment="1">
      <alignment/>
    </xf>
    <xf numFmtId="166" fontId="4" fillId="0" borderId="24" xfId="0" applyNumberFormat="1" applyFont="1" applyBorder="1" applyAlignment="1">
      <alignment vertical="top" wrapText="1"/>
    </xf>
    <xf numFmtId="165" fontId="0" fillId="5" borderId="25" xfId="0" applyNumberFormat="1" applyFont="1" applyFill="1" applyBorder="1" applyAlignment="1">
      <alignment/>
    </xf>
    <xf numFmtId="164" fontId="0" fillId="5" borderId="26" xfId="0" applyFill="1" applyBorder="1" applyAlignment="1">
      <alignment/>
    </xf>
    <xf numFmtId="164" fontId="0" fillId="5" borderId="27" xfId="0" applyFill="1" applyBorder="1" applyAlignment="1">
      <alignment/>
    </xf>
    <xf numFmtId="164" fontId="0" fillId="5" borderId="5" xfId="0" applyFill="1" applyBorder="1" applyAlignment="1">
      <alignment/>
    </xf>
    <xf numFmtId="165" fontId="0" fillId="5" borderId="17" xfId="0" applyNumberFormat="1" applyFont="1" applyFill="1" applyBorder="1" applyAlignment="1">
      <alignment/>
    </xf>
    <xf numFmtId="164" fontId="0" fillId="5" borderId="20" xfId="0" applyFill="1" applyBorder="1" applyAlignment="1">
      <alignment/>
    </xf>
    <xf numFmtId="164" fontId="0" fillId="5" borderId="19" xfId="0" applyFill="1" applyBorder="1" applyAlignment="1">
      <alignment/>
    </xf>
    <xf numFmtId="165" fontId="0" fillId="5" borderId="3" xfId="0" applyNumberFormat="1" applyFont="1" applyFill="1" applyBorder="1" applyAlignment="1">
      <alignment/>
    </xf>
    <xf numFmtId="165" fontId="0" fillId="3" borderId="21" xfId="0" applyNumberFormat="1" applyFont="1" applyFill="1" applyBorder="1" applyAlignment="1">
      <alignment/>
    </xf>
    <xf numFmtId="165" fontId="0" fillId="5" borderId="22" xfId="0" applyNumberFormat="1" applyFont="1" applyFill="1" applyBorder="1" applyAlignment="1">
      <alignment/>
    </xf>
    <xf numFmtId="165" fontId="0" fillId="5" borderId="23" xfId="0" applyNumberFormat="1" applyFill="1" applyBorder="1" applyAlignment="1">
      <alignment/>
    </xf>
    <xf numFmtId="164" fontId="0" fillId="0" borderId="21" xfId="0" applyFont="1" applyFill="1" applyBorder="1" applyAlignment="1">
      <alignment/>
    </xf>
    <xf numFmtId="164" fontId="0" fillId="0" borderId="27" xfId="0" applyFont="1" applyFill="1" applyBorder="1" applyAlignment="1">
      <alignment/>
    </xf>
    <xf numFmtId="164" fontId="1" fillId="3" borderId="5" xfId="0" applyFont="1" applyFill="1" applyBorder="1" applyAlignment="1">
      <alignment/>
    </xf>
    <xf numFmtId="164" fontId="0" fillId="5" borderId="1" xfId="0" applyFont="1" applyFill="1" applyBorder="1" applyAlignment="1">
      <alignment/>
    </xf>
    <xf numFmtId="164" fontId="1" fillId="2" borderId="18" xfId="0" applyFont="1" applyFill="1" applyBorder="1" applyAlignment="1">
      <alignment/>
    </xf>
    <xf numFmtId="164" fontId="0" fillId="3" borderId="28" xfId="0" applyFont="1" applyFill="1" applyBorder="1" applyAlignment="1">
      <alignment/>
    </xf>
    <xf numFmtId="165" fontId="0" fillId="3" borderId="4" xfId="0" applyNumberFormat="1" applyFont="1" applyFill="1" applyBorder="1" applyAlignment="1">
      <alignment/>
    </xf>
    <xf numFmtId="165" fontId="0" fillId="3" borderId="5" xfId="0" applyNumberFormat="1" applyFont="1" applyFill="1" applyBorder="1" applyAlignment="1">
      <alignment/>
    </xf>
    <xf numFmtId="165" fontId="0" fillId="0" borderId="18" xfId="0" applyNumberFormat="1" applyFont="1" applyFill="1" applyBorder="1" applyAlignment="1">
      <alignment/>
    </xf>
    <xf numFmtId="164" fontId="0" fillId="0" borderId="0" xfId="0" applyFill="1" applyAlignment="1">
      <alignment/>
    </xf>
    <xf numFmtId="164" fontId="0" fillId="4" borderId="22" xfId="0" applyFill="1" applyBorder="1" applyAlignment="1">
      <alignment/>
    </xf>
    <xf numFmtId="164" fontId="0" fillId="4" borderId="25" xfId="0" applyFill="1" applyBorder="1" applyAlignment="1">
      <alignment/>
    </xf>
    <xf numFmtId="164" fontId="3" fillId="0" borderId="2" xfId="0" applyFont="1" applyBorder="1" applyAlignment="1">
      <alignment vertical="top" wrapText="1"/>
    </xf>
    <xf numFmtId="164" fontId="3" fillId="0" borderId="29" xfId="0" applyFont="1" applyBorder="1" applyAlignment="1">
      <alignment horizontal="center" vertical="top" wrapText="1"/>
    </xf>
    <xf numFmtId="164" fontId="3" fillId="0" borderId="0" xfId="0" applyFont="1" applyFill="1" applyBorder="1" applyAlignment="1">
      <alignment horizontal="center" vertical="top" wrapText="1"/>
    </xf>
    <xf numFmtId="164" fontId="6" fillId="0" borderId="30" xfId="0" applyFont="1" applyBorder="1" applyAlignment="1">
      <alignment vertical="top" wrapText="1"/>
    </xf>
    <xf numFmtId="164" fontId="0" fillId="0" borderId="24" xfId="0" applyBorder="1" applyAlignment="1">
      <alignment vertical="top" wrapText="1"/>
    </xf>
    <xf numFmtId="164" fontId="0" fillId="0" borderId="24" xfId="0" applyNumberFormat="1" applyBorder="1" applyAlignment="1">
      <alignment vertical="top" wrapText="1"/>
    </xf>
    <xf numFmtId="164" fontId="7" fillId="0" borderId="30" xfId="0" applyFont="1" applyBorder="1" applyAlignment="1">
      <alignment vertical="top" wrapText="1"/>
    </xf>
    <xf numFmtId="164" fontId="6" fillId="0" borderId="24" xfId="0" applyFont="1" applyBorder="1" applyAlignment="1">
      <alignment vertical="top" wrapText="1"/>
    </xf>
    <xf numFmtId="164" fontId="6" fillId="0" borderId="24" xfId="0" applyNumberFormat="1" applyFont="1" applyBorder="1" applyAlignment="1">
      <alignment vertical="top" wrapText="1"/>
    </xf>
    <xf numFmtId="164" fontId="6" fillId="0" borderId="0" xfId="0" applyNumberFormat="1" applyFont="1" applyFill="1" applyBorder="1" applyAlignment="1">
      <alignment vertical="top" wrapText="1"/>
    </xf>
    <xf numFmtId="164" fontId="8" fillId="0" borderId="0" xfId="0" applyFont="1" applyAlignment="1">
      <alignment/>
    </xf>
    <xf numFmtId="164" fontId="9" fillId="0" borderId="0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10</xdr:row>
      <xdr:rowOff>76200</xdr:rowOff>
    </xdr:from>
    <xdr:to>
      <xdr:col>1</xdr:col>
      <xdr:colOff>361950</xdr:colOff>
      <xdr:row>10</xdr:row>
      <xdr:rowOff>76200</xdr:rowOff>
    </xdr:to>
    <xdr:sp>
      <xdr:nvSpPr>
        <xdr:cNvPr id="1" name="Line 1"/>
        <xdr:cNvSpPr>
          <a:spLocks/>
        </xdr:cNvSpPr>
      </xdr:nvSpPr>
      <xdr:spPr>
        <a:xfrm>
          <a:off x="485775" y="1695450"/>
          <a:ext cx="476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10</xdr:row>
      <xdr:rowOff>76200</xdr:rowOff>
    </xdr:from>
    <xdr:to>
      <xdr:col>1</xdr:col>
      <xdr:colOff>361950</xdr:colOff>
      <xdr:row>11</xdr:row>
      <xdr:rowOff>95250</xdr:rowOff>
    </xdr:to>
    <xdr:sp>
      <xdr:nvSpPr>
        <xdr:cNvPr id="2" name="Line 2"/>
        <xdr:cNvSpPr>
          <a:spLocks/>
        </xdr:cNvSpPr>
      </xdr:nvSpPr>
      <xdr:spPr>
        <a:xfrm>
          <a:off x="962025" y="1695450"/>
          <a:ext cx="0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609600</xdr:colOff>
      <xdr:row>12</xdr:row>
      <xdr:rowOff>66675</xdr:rowOff>
    </xdr:from>
    <xdr:to>
      <xdr:col>11</xdr:col>
      <xdr:colOff>609600</xdr:colOff>
      <xdr:row>16</xdr:row>
      <xdr:rowOff>66675</xdr:rowOff>
    </xdr:to>
    <xdr:sp>
      <xdr:nvSpPr>
        <xdr:cNvPr id="1" name="Line 3"/>
        <xdr:cNvSpPr>
          <a:spLocks/>
        </xdr:cNvSpPr>
      </xdr:nvSpPr>
      <xdr:spPr>
        <a:xfrm flipV="1">
          <a:off x="8410575" y="2266950"/>
          <a:ext cx="0" cy="7620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16</xdr:row>
      <xdr:rowOff>76200</xdr:rowOff>
    </xdr:from>
    <xdr:to>
      <xdr:col>11</xdr:col>
      <xdr:colOff>600075</xdr:colOff>
      <xdr:row>16</xdr:row>
      <xdr:rowOff>76200</xdr:rowOff>
    </xdr:to>
    <xdr:sp>
      <xdr:nvSpPr>
        <xdr:cNvPr id="2" name="Line 4"/>
        <xdr:cNvSpPr>
          <a:spLocks/>
        </xdr:cNvSpPr>
      </xdr:nvSpPr>
      <xdr:spPr>
        <a:xfrm flipH="1">
          <a:off x="7839075" y="3038475"/>
          <a:ext cx="5619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495300</xdr:colOff>
      <xdr:row>10</xdr:row>
      <xdr:rowOff>76200</xdr:rowOff>
    </xdr:from>
    <xdr:to>
      <xdr:col>21</xdr:col>
      <xdr:colOff>361950</xdr:colOff>
      <xdr:row>10</xdr:row>
      <xdr:rowOff>76200</xdr:rowOff>
    </xdr:to>
    <xdr:sp>
      <xdr:nvSpPr>
        <xdr:cNvPr id="3" name="Line 5"/>
        <xdr:cNvSpPr>
          <a:spLocks/>
        </xdr:cNvSpPr>
      </xdr:nvSpPr>
      <xdr:spPr>
        <a:xfrm>
          <a:off x="14830425" y="18954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361950</xdr:colOff>
      <xdr:row>10</xdr:row>
      <xdr:rowOff>76200</xdr:rowOff>
    </xdr:from>
    <xdr:to>
      <xdr:col>21</xdr:col>
      <xdr:colOff>361950</xdr:colOff>
      <xdr:row>11</xdr:row>
      <xdr:rowOff>95250</xdr:rowOff>
    </xdr:to>
    <xdr:sp>
      <xdr:nvSpPr>
        <xdr:cNvPr id="4" name="Line 6"/>
        <xdr:cNvSpPr>
          <a:spLocks/>
        </xdr:cNvSpPr>
      </xdr:nvSpPr>
      <xdr:spPr>
        <a:xfrm>
          <a:off x="15459075" y="1895475"/>
          <a:ext cx="0" cy="209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19</xdr:row>
      <xdr:rowOff>95250</xdr:rowOff>
    </xdr:from>
    <xdr:to>
      <xdr:col>3</xdr:col>
      <xdr:colOff>666750</xdr:colOff>
      <xdr:row>19</xdr:row>
      <xdr:rowOff>95250</xdr:rowOff>
    </xdr:to>
    <xdr:sp>
      <xdr:nvSpPr>
        <xdr:cNvPr id="1" name="Line 3"/>
        <xdr:cNvSpPr>
          <a:spLocks/>
        </xdr:cNvSpPr>
      </xdr:nvSpPr>
      <xdr:spPr>
        <a:xfrm>
          <a:off x="2438400" y="3790950"/>
          <a:ext cx="609600" cy="0"/>
        </a:xfrm>
        <a:prstGeom prst="line">
          <a:avLst/>
        </a:prstGeom>
        <a:noFill/>
        <a:ln w="9360" cmpd="sng">
          <a:solidFill>
            <a:srgbClr val="FF8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20</xdr:row>
      <xdr:rowOff>95250</xdr:rowOff>
    </xdr:from>
    <xdr:to>
      <xdr:col>3</xdr:col>
      <xdr:colOff>666750</xdr:colOff>
      <xdr:row>20</xdr:row>
      <xdr:rowOff>95250</xdr:rowOff>
    </xdr:to>
    <xdr:sp>
      <xdr:nvSpPr>
        <xdr:cNvPr id="2" name="Line 5"/>
        <xdr:cNvSpPr>
          <a:spLocks/>
        </xdr:cNvSpPr>
      </xdr:nvSpPr>
      <xdr:spPr>
        <a:xfrm>
          <a:off x="2438400" y="3990975"/>
          <a:ext cx="609600" cy="0"/>
        </a:xfrm>
        <a:prstGeom prst="line">
          <a:avLst/>
        </a:prstGeom>
        <a:noFill/>
        <a:ln w="9360" cmpd="sng">
          <a:solidFill>
            <a:srgbClr val="FF8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A7" sqref="A7"/>
    </sheetView>
  </sheetViews>
  <sheetFormatPr defaultColWidth="11.421875" defaultRowHeight="12.75"/>
  <cols>
    <col min="1" max="1" width="9.00390625" style="0" customWidth="1"/>
  </cols>
  <sheetData>
    <row r="1" spans="1:2" ht="12.75">
      <c r="A1" s="1" t="s">
        <v>0</v>
      </c>
      <c r="B1" s="1" t="s">
        <v>1</v>
      </c>
    </row>
    <row r="2" spans="1:2" ht="12.75">
      <c r="A2" s="2" t="s">
        <v>2</v>
      </c>
      <c r="B2" s="2" t="s">
        <v>2</v>
      </c>
    </row>
    <row r="3" spans="1:2" ht="12.75">
      <c r="A3" s="3" t="s">
        <v>3</v>
      </c>
      <c r="B3" s="4" t="str">
        <f>IF($B$13="i","i","")</f>
        <v>i</v>
      </c>
    </row>
    <row r="4" spans="1:2" ht="12.75">
      <c r="A4" s="3" t="s">
        <v>3</v>
      </c>
      <c r="B4" s="5" t="str">
        <f>IF($B$13="i","isti","")</f>
        <v>isti</v>
      </c>
    </row>
    <row r="5" spans="1:2" ht="12.75">
      <c r="A5" s="3" t="s">
        <v>3</v>
      </c>
      <c r="B5" s="6" t="str">
        <f>IF($B$13="i","it","")</f>
        <v>it</v>
      </c>
    </row>
    <row r="6" spans="1:2" ht="12.75">
      <c r="A6" s="7" t="s">
        <v>4</v>
      </c>
      <c r="B6" s="2" t="s">
        <v>4</v>
      </c>
    </row>
    <row r="7" spans="1:2" ht="12.75">
      <c r="A7" s="8" t="s">
        <v>3</v>
      </c>
      <c r="B7" s="9" t="str">
        <f>IF($B$13="i","imus","")</f>
        <v>imus</v>
      </c>
    </row>
    <row r="8" spans="1:2" ht="12.75">
      <c r="A8" s="8" t="s">
        <v>3</v>
      </c>
      <c r="B8" s="9" t="str">
        <f>IF($B$13="i","istis","")</f>
        <v>istis</v>
      </c>
    </row>
    <row r="9" spans="1:2" ht="12.75">
      <c r="A9" s="8" t="s">
        <v>3</v>
      </c>
      <c r="B9" s="6" t="str">
        <f>IF($B$13="i","erunt","")</f>
        <v>erunt</v>
      </c>
    </row>
    <row r="11" ht="12.75">
      <c r="A11" t="s">
        <v>5</v>
      </c>
    </row>
    <row r="13" spans="1:2" ht="12.75">
      <c r="A13" s="10"/>
      <c r="B13" s="11" t="s">
        <v>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A1" sqref="A1"/>
    </sheetView>
  </sheetViews>
  <sheetFormatPr defaultColWidth="11.421875" defaultRowHeight="12.75"/>
  <cols>
    <col min="1" max="1" width="9.28125" style="0" customWidth="1"/>
  </cols>
  <sheetData>
    <row r="1" spans="1:2" s="12" customFormat="1" ht="12.75">
      <c r="A1" s="1" t="s">
        <v>7</v>
      </c>
      <c r="B1" s="1" t="s">
        <v>1</v>
      </c>
    </row>
    <row r="2" spans="1:2" ht="12.75">
      <c r="A2" s="2" t="s">
        <v>2</v>
      </c>
      <c r="B2" s="2" t="s">
        <v>2</v>
      </c>
    </row>
    <row r="3" spans="1:2" ht="12.75">
      <c r="A3" s="8" t="s">
        <v>8</v>
      </c>
      <c r="B3" s="5">
        <f>IF($B$13="i","i","")</f>
        <v>0</v>
      </c>
    </row>
    <row r="4" spans="1:2" ht="12.75">
      <c r="A4" s="8" t="s">
        <v>9</v>
      </c>
      <c r="B4" s="5">
        <f>IF($B$13="ii","isti","")</f>
        <v>0</v>
      </c>
    </row>
    <row r="5" spans="1:2" ht="12.75">
      <c r="A5" s="8" t="s">
        <v>10</v>
      </c>
      <c r="B5" s="6">
        <f>IF($B$13="iii","-it","")</f>
        <v>0</v>
      </c>
    </row>
    <row r="6" spans="1:2" ht="12.75">
      <c r="A6" s="13" t="s">
        <v>4</v>
      </c>
      <c r="B6" s="13" t="s">
        <v>4</v>
      </c>
    </row>
    <row r="7" spans="1:2" ht="12.75">
      <c r="A7" s="8" t="s">
        <v>8</v>
      </c>
      <c r="B7" s="9">
        <f>IF($B$13="i","-imus","")</f>
        <v>0</v>
      </c>
    </row>
    <row r="8" spans="1:2" ht="12.75">
      <c r="A8" s="8" t="s">
        <v>9</v>
      </c>
      <c r="B8" s="5">
        <f>IF($B$13="ii","-istis","")</f>
        <v>0</v>
      </c>
    </row>
    <row r="9" spans="1:2" ht="12.75">
      <c r="A9" s="8" t="s">
        <v>10</v>
      </c>
      <c r="B9" s="6">
        <f>IF($B$13="iii","-erunt","")</f>
        <v>0</v>
      </c>
    </row>
    <row r="13" spans="1:2" ht="12.75">
      <c r="A13" t="s">
        <v>11</v>
      </c>
      <c r="B13" s="1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C9" sqref="C9"/>
    </sheetView>
  </sheetViews>
  <sheetFormatPr defaultColWidth="11.421875" defaultRowHeight="12.75"/>
  <cols>
    <col min="1" max="1" width="14.57421875" style="0" customWidth="1"/>
    <col min="2" max="2" width="11.421875" style="0" customWidth="1"/>
    <col min="3" max="3" width="16.57421875" style="0" customWidth="1"/>
    <col min="4" max="4" width="6.57421875" style="0" customWidth="1"/>
    <col min="5" max="6" width="11.421875" style="0" customWidth="1"/>
    <col min="7" max="7" width="13.00390625" style="0" customWidth="1"/>
    <col min="8" max="8" width="14.421875" style="0" customWidth="1"/>
  </cols>
  <sheetData>
    <row r="1" spans="1:8" ht="12.75">
      <c r="A1" s="1" t="s">
        <v>7</v>
      </c>
      <c r="B1" s="1" t="s">
        <v>1</v>
      </c>
      <c r="C1" s="12"/>
      <c r="D1" s="12"/>
      <c r="E1" s="15"/>
      <c r="F1" s="16" t="s">
        <v>12</v>
      </c>
      <c r="G1" s="16" t="s">
        <v>13</v>
      </c>
      <c r="H1" s="17" t="s">
        <v>14</v>
      </c>
    </row>
    <row r="2" spans="1:8" ht="12.75">
      <c r="A2" s="2"/>
      <c r="B2" s="2" t="s">
        <v>2</v>
      </c>
      <c r="C2" s="12"/>
      <c r="D2" s="10"/>
      <c r="E2" s="18" t="s">
        <v>15</v>
      </c>
      <c r="F2" s="19" t="s">
        <v>16</v>
      </c>
      <c r="G2" s="19">
        <f>IF(G6=1,CONCATENATE(amare!A3,B3),"")</f>
        <v>0</v>
      </c>
      <c r="H2" s="20">
        <f>IF(G6=1,amare!A3,"")</f>
        <v>0</v>
      </c>
    </row>
    <row r="3" spans="1:8" ht="12.75">
      <c r="A3" s="8" t="s">
        <v>17</v>
      </c>
      <c r="B3" s="9" t="str">
        <f>IF($B$11="i","i","")</f>
        <v>i</v>
      </c>
      <c r="C3" s="12"/>
      <c r="D3" s="10"/>
      <c r="E3" s="18" t="s">
        <v>18</v>
      </c>
      <c r="F3" s="19" t="s">
        <v>19</v>
      </c>
      <c r="G3" s="19">
        <f>IF(G7=1,CONCATENATE(E12,$B$3),"")</f>
        <v>0</v>
      </c>
      <c r="H3" s="20">
        <f>IF(H6=1,E12,"")</f>
        <v>0</v>
      </c>
    </row>
    <row r="4" spans="1:8" ht="12.75">
      <c r="A4" s="8" t="s">
        <v>17</v>
      </c>
      <c r="B4" s="5">
        <f>IF($B$11="i","-isti","")</f>
        <v>0</v>
      </c>
      <c r="C4" s="12"/>
      <c r="D4" s="10"/>
      <c r="E4" s="21" t="s">
        <v>20</v>
      </c>
      <c r="F4" s="22" t="s">
        <v>21</v>
      </c>
      <c r="G4" s="22">
        <f>IF(G8=1,CONCATENATE(A3,B3),"")</f>
        <v>0</v>
      </c>
      <c r="H4" s="23">
        <f>IF(H7=1,A3,"")</f>
        <v>0</v>
      </c>
    </row>
    <row r="5" spans="1:7" ht="12.75">
      <c r="A5" s="8" t="s">
        <v>17</v>
      </c>
      <c r="B5" s="6">
        <f>IF($B$11="i","-it","")</f>
        <v>0</v>
      </c>
      <c r="C5" s="12"/>
      <c r="D5" s="10"/>
      <c r="E5" s="10"/>
      <c r="F5" s="24"/>
      <c r="G5" s="12"/>
    </row>
    <row r="6" spans="1:8" ht="12.75">
      <c r="A6" s="13" t="s">
        <v>4</v>
      </c>
      <c r="B6" s="13" t="s">
        <v>4</v>
      </c>
      <c r="C6" s="12"/>
      <c r="D6" s="10"/>
      <c r="E6" s="25"/>
      <c r="F6" s="26" t="s">
        <v>22</v>
      </c>
      <c r="G6" s="27">
        <v>1</v>
      </c>
      <c r="H6" s="28"/>
    </row>
    <row r="7" spans="1:8" ht="12.75">
      <c r="A7" s="8" t="s">
        <v>17</v>
      </c>
      <c r="B7" s="9">
        <f>IF($B$11="i","-imus","")</f>
        <v>0</v>
      </c>
      <c r="C7" s="12"/>
      <c r="D7" s="10"/>
      <c r="E7" s="10"/>
      <c r="F7" s="24"/>
      <c r="G7" s="27"/>
      <c r="H7" s="29"/>
    </row>
    <row r="8" spans="1:8" ht="12.75">
      <c r="A8" s="8" t="s">
        <v>17</v>
      </c>
      <c r="B8" s="5">
        <f>IF($B$11="i","-istis","")</f>
        <v>0</v>
      </c>
      <c r="C8" s="12"/>
      <c r="D8" s="10"/>
      <c r="E8" s="10"/>
      <c r="G8" s="30"/>
      <c r="H8" s="10"/>
    </row>
    <row r="9" spans="1:5" ht="12.75">
      <c r="A9" s="8" t="s">
        <v>17</v>
      </c>
      <c r="B9" s="6">
        <f>IF($B$11="i","-erunt","")</f>
        <v>0</v>
      </c>
      <c r="C9" s="12"/>
      <c r="D9" s="10"/>
      <c r="E9" s="10"/>
    </row>
    <row r="11" spans="1:6" ht="12.75">
      <c r="A11" s="31" t="s">
        <v>23</v>
      </c>
      <c r="B11" s="14" t="s">
        <v>6</v>
      </c>
      <c r="D11" s="32" t="s">
        <v>24</v>
      </c>
      <c r="E11" s="33" t="s">
        <v>7</v>
      </c>
      <c r="F11" s="34" t="s">
        <v>1</v>
      </c>
    </row>
    <row r="12" spans="4:6" ht="12.75">
      <c r="D12" s="35" t="s">
        <v>25</v>
      </c>
      <c r="E12" s="36" t="s">
        <v>26</v>
      </c>
      <c r="F12" s="37">
        <f>IF($F$19="i","i","")</f>
        <v>0</v>
      </c>
    </row>
    <row r="13" spans="4:6" ht="12.75">
      <c r="D13" s="35" t="s">
        <v>27</v>
      </c>
      <c r="E13" s="36" t="s">
        <v>26</v>
      </c>
      <c r="F13" s="37">
        <f>IF($F$19="ii","isti","")</f>
        <v>0</v>
      </c>
    </row>
    <row r="14" spans="4:6" ht="12.75">
      <c r="D14" s="35" t="s">
        <v>28</v>
      </c>
      <c r="E14" s="36" t="s">
        <v>26</v>
      </c>
      <c r="F14" s="37">
        <f>IF($F$19="iii","-it","")</f>
        <v>0</v>
      </c>
    </row>
    <row r="15" spans="4:6" ht="12.75">
      <c r="D15" s="35" t="s">
        <v>29</v>
      </c>
      <c r="E15" s="36" t="s">
        <v>26</v>
      </c>
      <c r="F15" s="37">
        <f>IF($F$19=1,"-imus","")</f>
        <v>0</v>
      </c>
    </row>
    <row r="16" spans="4:6" ht="12.75">
      <c r="D16" s="35" t="s">
        <v>30</v>
      </c>
      <c r="E16" s="36" t="s">
        <v>26</v>
      </c>
      <c r="F16" s="37">
        <f>IF($F$19=2,"-istis","")</f>
        <v>0</v>
      </c>
    </row>
    <row r="17" spans="4:6" ht="12.75">
      <c r="D17" s="38" t="s">
        <v>31</v>
      </c>
      <c r="E17" s="39" t="s">
        <v>26</v>
      </c>
      <c r="F17" s="40">
        <f>IF($F$19=3,"-erunt","")</f>
        <v>0</v>
      </c>
    </row>
    <row r="19" spans="5:6" ht="12.75">
      <c r="E19" t="s">
        <v>32</v>
      </c>
      <c r="F19">
        <v>3</v>
      </c>
    </row>
    <row r="22" ht="12.75">
      <c r="D22" s="1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4"/>
  <sheetViews>
    <sheetView workbookViewId="0" topLeftCell="F1">
      <selection activeCell="G6" sqref="G6"/>
    </sheetView>
  </sheetViews>
  <sheetFormatPr defaultColWidth="11.421875" defaultRowHeight="12.75"/>
  <cols>
    <col min="1" max="1" width="9.28125" style="0" customWidth="1"/>
    <col min="2" max="2" width="7.57421875" style="0" customWidth="1"/>
    <col min="3" max="8" width="11.421875" style="0" customWidth="1"/>
    <col min="9" max="9" width="9.57421875" style="0" customWidth="1"/>
    <col min="10" max="10" width="11.140625" style="0" customWidth="1"/>
    <col min="11" max="12" width="10.8515625" style="0" customWidth="1"/>
    <col min="13" max="13" width="10.57421875" style="0" customWidth="1"/>
    <col min="14" max="15" width="11.421875" style="0" customWidth="1"/>
    <col min="16" max="16" width="7.8515625" style="0" customWidth="1"/>
    <col min="17" max="18" width="11.421875" style="0" customWidth="1"/>
    <col min="19" max="19" width="11.57421875" style="41" customWidth="1"/>
  </cols>
  <sheetData>
    <row r="1" spans="1:22" ht="12.75">
      <c r="A1" s="1" t="s">
        <v>0</v>
      </c>
      <c r="B1" s="1" t="s">
        <v>33</v>
      </c>
      <c r="C1" s="1" t="s">
        <v>1</v>
      </c>
      <c r="E1" s="1" t="s">
        <v>0</v>
      </c>
      <c r="F1" s="1" t="s">
        <v>33</v>
      </c>
      <c r="G1" s="1" t="s">
        <v>1</v>
      </c>
      <c r="I1" s="15" t="s">
        <v>25</v>
      </c>
      <c r="J1" s="16" t="s">
        <v>27</v>
      </c>
      <c r="K1" s="16" t="s">
        <v>28</v>
      </c>
      <c r="L1" s="16" t="s">
        <v>29</v>
      </c>
      <c r="M1" s="16" t="s">
        <v>30</v>
      </c>
      <c r="N1" s="17" t="s">
        <v>31</v>
      </c>
      <c r="O1" s="42" t="s">
        <v>34</v>
      </c>
      <c r="P1" s="42" t="s">
        <v>7</v>
      </c>
      <c r="Q1" s="43" t="s">
        <v>35</v>
      </c>
      <c r="U1" s="1" t="s">
        <v>0</v>
      </c>
      <c r="V1" s="1" t="s">
        <v>1</v>
      </c>
    </row>
    <row r="2" spans="1:22" ht="12.75">
      <c r="A2" s="2" t="s">
        <v>2</v>
      </c>
      <c r="B2" s="2" t="s">
        <v>2</v>
      </c>
      <c r="C2" s="2" t="s">
        <v>2</v>
      </c>
      <c r="E2" s="2" t="s">
        <v>2</v>
      </c>
      <c r="F2" s="2" t="s">
        <v>2</v>
      </c>
      <c r="G2" s="2" t="s">
        <v>2</v>
      </c>
      <c r="I2" s="19">
        <f>IF($Q2=1,CONCATENATE($P2,amittere!$B$3),"")</f>
        <v>0</v>
      </c>
      <c r="J2" s="19">
        <f>IF($Q2=2,CONCATENATE($P2,amittere!$B$4),"")</f>
        <v>0</v>
      </c>
      <c r="K2" s="19">
        <f>IF($Q2=3,CONCATENATE($P2,amittere!B5),"")</f>
        <v>0</v>
      </c>
      <c r="L2" s="19">
        <f>IF($Q2=4,CONCATENATE($P2,amittere!B$7),"")</f>
        <v>0</v>
      </c>
      <c r="M2" s="19">
        <f>IF(Q2=5,CONCATENATE(P2,amittere!$B$8),"")</f>
        <v>0</v>
      </c>
      <c r="N2" s="20">
        <f>IF(Q2=6,CONCATENATE(P2,amittere!B$9),"")</f>
        <v>0</v>
      </c>
      <c r="O2" s="44" t="s">
        <v>36</v>
      </c>
      <c r="P2" s="45" t="s">
        <v>37</v>
      </c>
      <c r="Q2" s="46">
        <v>1</v>
      </c>
      <c r="S2" s="47" t="s">
        <v>7</v>
      </c>
      <c r="U2" s="2" t="s">
        <v>2</v>
      </c>
      <c r="V2" s="2" t="s">
        <v>2</v>
      </c>
    </row>
    <row r="3" spans="1:22" ht="12.75">
      <c r="A3" s="48" t="s">
        <v>38</v>
      </c>
      <c r="B3" s="49">
        <f>IF($D$12="v","-v-","")</f>
        <v>0</v>
      </c>
      <c r="C3" s="50">
        <f>IF($F$12=1,"-i","")</f>
        <v>0</v>
      </c>
      <c r="E3" s="51" t="s">
        <v>39</v>
      </c>
      <c r="F3" s="51">
        <f>IF($D$13="u","-u","")</f>
        <v>0</v>
      </c>
      <c r="G3" s="52">
        <f>IF($F$12=1,"-i","")</f>
        <v>0</v>
      </c>
      <c r="I3" s="19">
        <f>IF($Q3=1,CONCATENATE($P3,amittere!$B$3),"")</f>
        <v>0</v>
      </c>
      <c r="J3" s="19">
        <f>IF($Q3=2,CONCATENATE($P3,amittere!$B$4),"")</f>
        <v>0</v>
      </c>
      <c r="K3" s="19">
        <f>IF(Q3=3,CONCATENATE(P3,$D18,amittere!$B$5),"")</f>
        <v>0</v>
      </c>
      <c r="L3" s="19">
        <f>IF(Q3=4,CONCATENATE($P3,$D$18,amittere!B$7),"")</f>
        <v>0</v>
      </c>
      <c r="M3" s="19">
        <f>IF(Q3=5,CONCATENATE(P3,amittere!$B$8),"")</f>
        <v>0</v>
      </c>
      <c r="N3" s="20">
        <f>IF(Q3=6,CONCATENATE(P3,D$18,amittere!B$9),"")</f>
        <v>0</v>
      </c>
      <c r="O3" s="53" t="s">
        <v>40</v>
      </c>
      <c r="P3" s="54" t="s">
        <v>41</v>
      </c>
      <c r="Q3" s="46">
        <v>1</v>
      </c>
      <c r="U3" s="3" t="s">
        <v>42</v>
      </c>
      <c r="V3" s="4">
        <f>IF($V$13="i","i","")</f>
        <v>0</v>
      </c>
    </row>
    <row r="4" spans="1:22" ht="15">
      <c r="A4" s="55" t="s">
        <v>43</v>
      </c>
      <c r="B4" s="56">
        <f>IF($D$12="v","-v-","")</f>
        <v>0</v>
      </c>
      <c r="C4" s="57">
        <f>IF($F$12=2,"-isti","")</f>
        <v>0</v>
      </c>
      <c r="E4" s="51" t="s">
        <v>44</v>
      </c>
      <c r="F4" s="51">
        <f>IF($D$13="u","-u","")</f>
        <v>0</v>
      </c>
      <c r="G4" s="58">
        <f>IF($F$12=2,"-isti","")</f>
        <v>0</v>
      </c>
      <c r="I4" s="19">
        <f>IF($Q4=1,CONCATENATE($P4,amittere!$B$3),"")</f>
        <v>0</v>
      </c>
      <c r="J4" s="19">
        <f>IF($Q4=2,CONCATENATE($P4,amittere!$B$4),"")</f>
        <v>0</v>
      </c>
      <c r="K4" s="19">
        <f>IF(Q4=3,CONCATENATE(P4,$D18,amittere!$B$5),"")</f>
        <v>0</v>
      </c>
      <c r="L4" s="19">
        <f>IF(Q4=4,CONCATENATE($P4,$D$18,amittere!B$7),"")</f>
        <v>0</v>
      </c>
      <c r="M4" s="19">
        <f>IF(Q4=5,CONCATENATE(P4,amittere!$B$8),"")</f>
        <v>0</v>
      </c>
      <c r="N4" s="20">
        <f>IF(Q4=6,CONCATENATE(P4,D$18,amittere!B$9),"")</f>
        <v>0</v>
      </c>
      <c r="O4" s="59" t="s">
        <v>45</v>
      </c>
      <c r="P4" s="54" t="s">
        <v>46</v>
      </c>
      <c r="Q4" s="46">
        <v>1</v>
      </c>
      <c r="S4" s="60" t="s">
        <v>47</v>
      </c>
      <c r="U4" s="3" t="s">
        <v>48</v>
      </c>
      <c r="V4" s="4">
        <f>IF($V$13="i","isti","")</f>
        <v>0</v>
      </c>
    </row>
    <row r="5" spans="1:22" ht="15">
      <c r="A5" s="61" t="s">
        <v>49</v>
      </c>
      <c r="B5" s="62">
        <f>IF($D$12="v","-v-","")</f>
        <v>0</v>
      </c>
      <c r="C5" s="63">
        <f>IF($F$12=3,"-it","")</f>
        <v>0</v>
      </c>
      <c r="E5" s="51" t="s">
        <v>50</v>
      </c>
      <c r="F5" s="51">
        <f>IF($D$13="u","-u","")</f>
        <v>0</v>
      </c>
      <c r="G5" s="64">
        <f>IF($F$12=3,"-it","")</f>
        <v>0</v>
      </c>
      <c r="I5" s="19">
        <f>IF($Q5=1,CONCATENATE($P5,amittere!$B$3),"")</f>
        <v>0</v>
      </c>
      <c r="J5" s="19">
        <f>IF($Q5=2,CONCATENATE($P5,amittere!$B$4),"")</f>
        <v>0</v>
      </c>
      <c r="K5" s="19">
        <f>IF(Q5=3,CONCATENATE(P5,amittere!$B$5),"")</f>
        <v>0</v>
      </c>
      <c r="L5" s="19">
        <f>IF(Q5=4,CONCATENATE($P5,amittere!B$7),"")</f>
        <v>0</v>
      </c>
      <c r="M5" s="19">
        <f>IF(Q5=5,CONCATENATE(P5,amittere!$B$8),"")</f>
        <v>0</v>
      </c>
      <c r="N5" s="20">
        <f>IF(Q5=6,CONCATENATE(P5,amittere!B$9),"")</f>
        <v>0</v>
      </c>
      <c r="O5" s="59" t="s">
        <v>51</v>
      </c>
      <c r="P5" s="54" t="s">
        <v>52</v>
      </c>
      <c r="Q5" s="46">
        <v>1</v>
      </c>
      <c r="S5" s="60" t="s">
        <v>53</v>
      </c>
      <c r="U5" s="3" t="s">
        <v>54</v>
      </c>
      <c r="V5" s="4">
        <f>IF($V$13="i","it","")</f>
        <v>0</v>
      </c>
    </row>
    <row r="6" spans="1:22" ht="15">
      <c r="A6" s="7" t="s">
        <v>4</v>
      </c>
      <c r="B6" s="2" t="s">
        <v>4</v>
      </c>
      <c r="C6" s="2" t="s">
        <v>4</v>
      </c>
      <c r="E6" s="7" t="s">
        <v>4</v>
      </c>
      <c r="F6" s="2" t="s">
        <v>4</v>
      </c>
      <c r="G6" s="2" t="s">
        <v>4</v>
      </c>
      <c r="I6" s="19">
        <f>IF($Q6=1,CONCATENATE($P6,amittere!$B$3),"")</f>
        <v>0</v>
      </c>
      <c r="J6" s="19">
        <f>IF($Q6=2,CONCATENATE($P6,amittere!$B$4),"")</f>
        <v>0</v>
      </c>
      <c r="K6" s="19">
        <f>IF(Q6=3,CONCATENATE(P6,amittere!$B$5),"")</f>
        <v>0</v>
      </c>
      <c r="L6" s="19">
        <f>IF(Q6=4,CONCATENATE($P6,amittere!B$7),"")</f>
        <v>0</v>
      </c>
      <c r="M6" s="19">
        <f>IF(Q6=5,CONCATENATE(P6,amittere!$B$8),"")</f>
        <v>0</v>
      </c>
      <c r="N6" s="20">
        <f>IF(Q6=6,CONCATENATE(P6,amittere!B$9),"")</f>
        <v>0</v>
      </c>
      <c r="O6" s="59" t="s">
        <v>55</v>
      </c>
      <c r="P6" s="54" t="s">
        <v>56</v>
      </c>
      <c r="Q6" s="46">
        <v>1</v>
      </c>
      <c r="S6" s="60" t="s">
        <v>57</v>
      </c>
      <c r="U6" s="7" t="s">
        <v>4</v>
      </c>
      <c r="V6" s="2" t="s">
        <v>4</v>
      </c>
    </row>
    <row r="7" spans="1:22" ht="15">
      <c r="A7" s="65" t="s">
        <v>38</v>
      </c>
      <c r="B7" s="66">
        <f>IF($D$12="v","-v-","")</f>
        <v>0</v>
      </c>
      <c r="C7" s="67">
        <f>IF($F$12="i","-imus","")</f>
        <v>0</v>
      </c>
      <c r="E7" s="68" t="s">
        <v>39</v>
      </c>
      <c r="F7" s="51">
        <f>IF($D$13="u","u","")</f>
        <v>0</v>
      </c>
      <c r="G7" s="51">
        <f>IF($F$12="i","-imus","")</f>
        <v>0</v>
      </c>
      <c r="I7" s="19">
        <f>IF($Q7=1,CONCATENATE($P7,amittere!$B$3),"")</f>
        <v>0</v>
      </c>
      <c r="J7" s="19">
        <f>IF($Q7=2,CONCATENATE($P7,amittere!$B$4),"")</f>
        <v>0</v>
      </c>
      <c r="K7" s="19">
        <f>IF(Q7=3,CONCATENATE(P7,amittere!$B$5),"")</f>
        <v>0</v>
      </c>
      <c r="L7" s="19">
        <f>IF(Q7=4,CONCATENATE($P7,amittere!B$7),"")</f>
        <v>0</v>
      </c>
      <c r="M7" s="19">
        <f>IF(Q7=5,CONCATENATE(P7,amittere!$B$8),"")</f>
        <v>0</v>
      </c>
      <c r="N7" s="20">
        <f>IF(Q7=6,CONCATENATE(P7,amittere!B$9),"")</f>
        <v>0</v>
      </c>
      <c r="O7" s="69" t="s">
        <v>58</v>
      </c>
      <c r="P7" s="54" t="s">
        <v>59</v>
      </c>
      <c r="Q7" s="46">
        <v>1</v>
      </c>
      <c r="S7" s="60" t="s">
        <v>60</v>
      </c>
      <c r="U7" s="8" t="s">
        <v>42</v>
      </c>
      <c r="V7" s="9">
        <f>IF($V$13="i","imus","")</f>
        <v>0</v>
      </c>
    </row>
    <row r="8" spans="1:22" ht="15">
      <c r="A8" s="70" t="s">
        <v>43</v>
      </c>
      <c r="B8" s="71">
        <f>IF($D$12="v","-v-","")</f>
        <v>0</v>
      </c>
      <c r="C8" s="57">
        <f>IF($F$12="ii","-istis","")</f>
        <v>0</v>
      </c>
      <c r="E8" s="68" t="s">
        <v>44</v>
      </c>
      <c r="F8" s="51">
        <f>IF($D$13="u","u","")</f>
        <v>0</v>
      </c>
      <c r="G8" s="58">
        <f>IF($F$12="ii","-istis","")</f>
        <v>0</v>
      </c>
      <c r="I8" s="19">
        <f>IF($Q8=1,CONCATENATE($P8,amittere!$B$3),"")</f>
        <v>0</v>
      </c>
      <c r="J8" s="19">
        <f>IF($Q8=2,CONCATENATE($P8,amittere!$B$4),"")</f>
        <v>0</v>
      </c>
      <c r="K8" s="19">
        <f>IF(Q8=3,CONCATENATE(P8,amittere!$B$5),"")</f>
        <v>0</v>
      </c>
      <c r="L8" s="19">
        <f>IF(Q8=4,CONCATENATE($P8,amittere!B$7),"")</f>
        <v>0</v>
      </c>
      <c r="M8" s="19">
        <f>IF(Q8=5,CONCATENATE(P8,amittere!$B$8),"")</f>
        <v>0</v>
      </c>
      <c r="N8" s="20">
        <f>IF(Q8=6,CONCATENATE(P8,amittere!B$9),"")</f>
        <v>0</v>
      </c>
      <c r="O8" s="59" t="s">
        <v>61</v>
      </c>
      <c r="P8" s="54" t="s">
        <v>62</v>
      </c>
      <c r="Q8" s="46">
        <v>1</v>
      </c>
      <c r="S8" s="60" t="s">
        <v>63</v>
      </c>
      <c r="U8" s="8" t="s">
        <v>48</v>
      </c>
      <c r="V8" s="9">
        <f>IF($V$13="i","istis","")</f>
        <v>0</v>
      </c>
    </row>
    <row r="9" spans="1:22" ht="15">
      <c r="A9" s="61" t="s">
        <v>49</v>
      </c>
      <c r="B9" s="62">
        <f>IF($D$12="v","-v-","")</f>
        <v>0</v>
      </c>
      <c r="C9" s="63">
        <f>IF($F$12="iii","-erunt","")</f>
        <v>0</v>
      </c>
      <c r="E9" s="68" t="s">
        <v>50</v>
      </c>
      <c r="F9" s="51">
        <f>IF($D$13="u","u","")</f>
        <v>0</v>
      </c>
      <c r="G9" s="64">
        <f>IF($F$12="iii","-erunt","")</f>
        <v>0</v>
      </c>
      <c r="I9" s="19">
        <f>IF($Q9=1,CONCATENATE($P9,amittere!$B$3),"")</f>
        <v>0</v>
      </c>
      <c r="J9" s="19">
        <f>IF($Q9=2,CONCATENATE($P9,amittere!$B$4),"")</f>
        <v>0</v>
      </c>
      <c r="K9" s="19">
        <f>IF(Q9=3,CONCATENATE(P9,amittere!$B$5),"")</f>
        <v>0</v>
      </c>
      <c r="L9" s="19">
        <f>IF(Q9=4,CONCATENATE($P9,amittere!B$7),"")</f>
        <v>0</v>
      </c>
      <c r="M9" s="19">
        <f>IF(Q9=5,CONCATENATE(P9,amittere!$B$8),"")</f>
        <v>0</v>
      </c>
      <c r="N9" s="20">
        <f>IF(Q9=6,CONCATENATE(P9,amittere!B$9),"")</f>
        <v>0</v>
      </c>
      <c r="O9" s="72" t="s">
        <v>64</v>
      </c>
      <c r="P9" s="54" t="s">
        <v>65</v>
      </c>
      <c r="Q9" s="46">
        <v>1</v>
      </c>
      <c r="S9" s="60" t="s">
        <v>66</v>
      </c>
      <c r="U9" s="8" t="s">
        <v>54</v>
      </c>
      <c r="V9" s="9">
        <f>IF($V$13="i","erunt","")</f>
        <v>0</v>
      </c>
    </row>
    <row r="10" spans="9:19" ht="15">
      <c r="I10" s="19">
        <f>IF($Q10=1,CONCATENATE($P10,amittere!$B$3),"")</f>
        <v>0</v>
      </c>
      <c r="J10" s="19">
        <f>IF($Q10=2,CONCATENATE($P10,amittere!$B$4),"")</f>
        <v>0</v>
      </c>
      <c r="K10" s="22">
        <f>IF(Q10=3,CONCATENATE(P10,amittere!$B$5),"")</f>
        <v>0</v>
      </c>
      <c r="L10" s="22">
        <f>IF(Q10=4,CONCATENATE($P10,amittere!B$7),"")</f>
        <v>0</v>
      </c>
      <c r="M10" s="22">
        <f>IF(Q10=5,CONCATENATE(P10,amittere!$B$8),"")</f>
        <v>0</v>
      </c>
      <c r="N10" s="23">
        <f>IF(Q10=6,CONCATENATE(P10,amittere!B$9),"")</f>
        <v>0</v>
      </c>
      <c r="O10" s="73" t="s">
        <v>67</v>
      </c>
      <c r="P10" s="74" t="s">
        <v>68</v>
      </c>
      <c r="Q10" s="46">
        <v>1</v>
      </c>
      <c r="S10" s="60" t="s">
        <v>69</v>
      </c>
    </row>
    <row r="11" spans="19:21" ht="15">
      <c r="S11" s="60" t="s">
        <v>70</v>
      </c>
      <c r="U11" t="s">
        <v>5</v>
      </c>
    </row>
    <row r="12" spans="3:19" ht="15">
      <c r="C12" t="s">
        <v>23</v>
      </c>
      <c r="D12" s="75" t="s">
        <v>71</v>
      </c>
      <c r="F12" s="14">
        <v>1</v>
      </c>
      <c r="S12" s="60" t="s">
        <v>72</v>
      </c>
    </row>
    <row r="13" spans="4:22" ht="15">
      <c r="D13" s="75" t="s">
        <v>73</v>
      </c>
      <c r="S13" s="60" t="s">
        <v>74</v>
      </c>
      <c r="U13" s="10"/>
      <c r="V13" s="11" t="s">
        <v>6</v>
      </c>
    </row>
    <row r="14" spans="4:19" ht="15">
      <c r="D14" s="75"/>
      <c r="S14" s="60" t="s">
        <v>75</v>
      </c>
    </row>
    <row r="15" ht="15">
      <c r="S15" s="60" t="s">
        <v>76</v>
      </c>
    </row>
    <row r="16" spans="3:19" ht="15">
      <c r="C16" s="1" t="s">
        <v>0</v>
      </c>
      <c r="D16" s="1" t="s">
        <v>33</v>
      </c>
      <c r="E16" s="76" t="s">
        <v>1</v>
      </c>
      <c r="G16" s="1" t="s">
        <v>0</v>
      </c>
      <c r="H16" s="76" t="s">
        <v>1</v>
      </c>
      <c r="S16" s="60" t="s">
        <v>77</v>
      </c>
    </row>
    <row r="17" spans="3:19" ht="15">
      <c r="C17" s="2" t="s">
        <v>2</v>
      </c>
      <c r="D17" s="2" t="s">
        <v>2</v>
      </c>
      <c r="E17" s="77" t="s">
        <v>2</v>
      </c>
      <c r="G17" s="2" t="s">
        <v>2</v>
      </c>
      <c r="H17" s="77" t="s">
        <v>2</v>
      </c>
      <c r="K17" s="42" t="s">
        <v>78</v>
      </c>
      <c r="S17" s="60" t="s">
        <v>79</v>
      </c>
    </row>
    <row r="18" spans="3:19" ht="15">
      <c r="C18" s="8" t="s">
        <v>80</v>
      </c>
      <c r="D18" s="51">
        <f>IF($D$14="s","-s","")</f>
        <v>0</v>
      </c>
      <c r="E18" s="30">
        <f>IF($F$12="i","i","")</f>
        <v>0</v>
      </c>
      <c r="G18" s="8" t="s">
        <v>81</v>
      </c>
      <c r="H18" s="30">
        <f>IF($F$12="i","i","")</f>
        <v>0</v>
      </c>
      <c r="S18" s="60" t="s">
        <v>82</v>
      </c>
    </row>
    <row r="19" spans="3:8" ht="12.75">
      <c r="C19" s="78" t="s">
        <v>80</v>
      </c>
      <c r="D19" s="51">
        <f>IF($D$14="s","-s","")</f>
        <v>0</v>
      </c>
      <c r="E19" s="30">
        <f>IF($F$12="ii","isti","")</f>
        <v>0</v>
      </c>
      <c r="G19" s="8" t="s">
        <v>81</v>
      </c>
      <c r="H19" s="30">
        <f>IF($F$12="i","isti","")</f>
        <v>0</v>
      </c>
    </row>
    <row r="20" spans="3:8" ht="12.75">
      <c r="C20" s="79" t="s">
        <v>80</v>
      </c>
      <c r="D20" s="51">
        <f>IF($D$14="s","-s","")</f>
        <v>0</v>
      </c>
      <c r="E20" s="30">
        <f>IF($F$12="iii","it","")</f>
        <v>0</v>
      </c>
      <c r="G20" s="8" t="s">
        <v>81</v>
      </c>
      <c r="H20" s="30">
        <f>IF($F$12="i","it","")</f>
        <v>0</v>
      </c>
    </row>
    <row r="21" spans="3:8" ht="12.75">
      <c r="C21" s="13" t="s">
        <v>4</v>
      </c>
      <c r="D21" s="13" t="s">
        <v>4</v>
      </c>
      <c r="E21" s="80" t="s">
        <v>4</v>
      </c>
      <c r="F21" s="81"/>
      <c r="G21" s="8" t="s">
        <v>4</v>
      </c>
      <c r="H21" s="80" t="s">
        <v>4</v>
      </c>
    </row>
    <row r="22" spans="3:8" ht="12.75">
      <c r="C22" s="8" t="s">
        <v>80</v>
      </c>
      <c r="D22" s="51">
        <f>IF($D$14="s","-s-","")</f>
        <v>0</v>
      </c>
      <c r="E22" s="30">
        <f>IF($F$12="iiii","imus","")</f>
        <v>0</v>
      </c>
      <c r="G22" s="8" t="s">
        <v>81</v>
      </c>
      <c r="H22" s="30">
        <f>IF($F$12="i","imus","")</f>
        <v>0</v>
      </c>
    </row>
    <row r="23" spans="3:8" ht="12.75">
      <c r="C23" s="78" t="s">
        <v>80</v>
      </c>
      <c r="D23" s="51">
        <f>IF($D$14="s","-s-","")</f>
        <v>0</v>
      </c>
      <c r="E23" s="82">
        <f>IF($F$12="iiiii","istis","")</f>
        <v>0</v>
      </c>
      <c r="G23" s="8" t="s">
        <v>81</v>
      </c>
      <c r="H23" s="30">
        <f>IF($F$12="i","istis","")</f>
        <v>0</v>
      </c>
    </row>
    <row r="24" spans="3:8" ht="12.75">
      <c r="C24" s="79" t="s">
        <v>80</v>
      </c>
      <c r="D24" s="51">
        <f>IF($D$14="s","-s-","")</f>
        <v>0</v>
      </c>
      <c r="E24" s="83">
        <f>IF($F$12="iiiiii","erunt","")</f>
        <v>0</v>
      </c>
      <c r="G24" s="8" t="s">
        <v>81</v>
      </c>
      <c r="H24" s="30">
        <f>IF($F$12="i","erunt","")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E20" sqref="E20"/>
    </sheetView>
  </sheetViews>
  <sheetFormatPr defaultColWidth="11.421875" defaultRowHeight="12.75"/>
  <cols>
    <col min="1" max="2" width="11.421875" style="0" customWidth="1"/>
    <col min="3" max="3" width="12.8515625" style="0" customWidth="1"/>
  </cols>
  <sheetData>
    <row r="1" spans="1:6" ht="25.5">
      <c r="A1" s="84" t="s">
        <v>83</v>
      </c>
      <c r="B1" s="85" t="s">
        <v>84</v>
      </c>
      <c r="C1" s="85" t="s">
        <v>85</v>
      </c>
      <c r="D1" s="85" t="s">
        <v>86</v>
      </c>
      <c r="E1" s="85" t="s">
        <v>87</v>
      </c>
      <c r="F1" s="86" t="s">
        <v>88</v>
      </c>
    </row>
    <row r="2" spans="1:5" ht="15">
      <c r="A2" s="87"/>
      <c r="B2" s="88"/>
      <c r="C2" s="88"/>
      <c r="D2" s="88"/>
      <c r="E2" s="89"/>
    </row>
    <row r="3" spans="1:6" ht="15" customHeight="1">
      <c r="A3" s="90" t="s">
        <v>61</v>
      </c>
      <c r="B3" s="91" t="s">
        <v>89</v>
      </c>
      <c r="C3" s="91" t="s">
        <v>90</v>
      </c>
      <c r="D3" s="92" t="str">
        <f>IF($E$21=1,CONCATENATE('abfragen -v,u,s, esse'!$S4,$F$3),"")</f>
        <v>laudav-i</v>
      </c>
      <c r="E3" s="92" t="str">
        <f>IF($E$20=1,'abfragen -v,u,s, esse'!$S4,"")</f>
        <v>laudav-</v>
      </c>
      <c r="F3" s="93" t="s">
        <v>6</v>
      </c>
    </row>
    <row r="4" spans="1:6" ht="15">
      <c r="A4" s="90" t="s">
        <v>91</v>
      </c>
      <c r="B4" s="91" t="s">
        <v>92</v>
      </c>
      <c r="C4" s="91" t="s">
        <v>93</v>
      </c>
      <c r="D4" s="92" t="str">
        <f>IF($E$21=1,CONCATENATE('abfragen -v,u,s, esse'!$S5,$F$3),"")</f>
        <v>tacu-i</v>
      </c>
      <c r="E4" s="92" t="str">
        <f>IF($E$20=1,'abfragen -v,u,s, esse'!$S5,"")</f>
        <v>tacu-</v>
      </c>
      <c r="F4" s="93"/>
    </row>
    <row r="5" spans="1:6" ht="15">
      <c r="A5" s="90" t="s">
        <v>94</v>
      </c>
      <c r="B5" s="91" t="s">
        <v>95</v>
      </c>
      <c r="C5" s="91" t="s">
        <v>96</v>
      </c>
      <c r="D5" s="92" t="str">
        <f>IF($E$21=1,CONCATENATE('abfragen -v,u,s, esse'!$S6,$F$3),"")</f>
        <v>plaus-i</v>
      </c>
      <c r="E5" s="92" t="str">
        <f>IF($E$20=1,'abfragen -v,u,s, esse'!$S6,"")</f>
        <v>plaus-</v>
      </c>
      <c r="F5" s="93"/>
    </row>
    <row r="6" spans="1:6" ht="15">
      <c r="A6" s="90" t="s">
        <v>97</v>
      </c>
      <c r="B6" s="91" t="s">
        <v>98</v>
      </c>
      <c r="C6" s="91" t="s">
        <v>99</v>
      </c>
      <c r="D6" s="92" t="str">
        <f>IF($E$21=1,CONCATENATE('abfragen -v,u,s, esse'!$S7,$F$3),"")</f>
        <v>audiv-i</v>
      </c>
      <c r="E6" s="92" t="str">
        <f>IF($E$20=1,'abfragen -v,u,s, esse'!$S7,"")</f>
        <v>audiv-</v>
      </c>
      <c r="F6" s="93"/>
    </row>
    <row r="7" spans="1:6" ht="15">
      <c r="A7" s="90" t="s">
        <v>100</v>
      </c>
      <c r="B7" s="91" t="s">
        <v>101</v>
      </c>
      <c r="C7" s="91" t="s">
        <v>102</v>
      </c>
      <c r="D7" s="92" t="str">
        <f>IF($E$21=1,CONCATENATE('abfragen -v,u,s, esse'!$S8,$F$3),"")</f>
        <v>vocav-i</v>
      </c>
      <c r="E7" s="92" t="str">
        <f>IF($E$20=1,'abfragen -v,u,s, esse'!$S8,"")</f>
        <v>vocav-</v>
      </c>
      <c r="F7" s="93"/>
    </row>
    <row r="8" spans="1:6" ht="15">
      <c r="A8" s="90" t="s">
        <v>103</v>
      </c>
      <c r="B8" s="91" t="s">
        <v>104</v>
      </c>
      <c r="C8" s="91" t="s">
        <v>105</v>
      </c>
      <c r="D8" s="92" t="str">
        <f>IF($E$21=1,CONCATENATE('abfragen -v,u,s, esse'!$S9,$F$3),"")</f>
        <v>ris-i</v>
      </c>
      <c r="E8" s="92" t="str">
        <f>IF($E$20=1,'abfragen -v,u,s, esse'!$S9,"")</f>
        <v>ris-</v>
      </c>
      <c r="F8" s="93"/>
    </row>
    <row r="9" spans="1:6" ht="15">
      <c r="A9" s="90" t="s">
        <v>106</v>
      </c>
      <c r="B9" s="91" t="s">
        <v>107</v>
      </c>
      <c r="C9" s="91" t="s">
        <v>108</v>
      </c>
      <c r="D9" s="92" t="str">
        <f>IF($E$21=1,CONCATENATE('abfragen -v,u,s, esse'!$S10,$F$3),"")</f>
        <v>scrips-i</v>
      </c>
      <c r="E9" s="92" t="str">
        <f>IF($E$20=1,'abfragen -v,u,s, esse'!$S10,"")</f>
        <v>scrips-</v>
      </c>
      <c r="F9" s="93"/>
    </row>
    <row r="10" spans="1:6" ht="15">
      <c r="A10" s="90" t="s">
        <v>109</v>
      </c>
      <c r="B10" s="91" t="s">
        <v>110</v>
      </c>
      <c r="C10" s="91" t="s">
        <v>111</v>
      </c>
      <c r="D10" s="92" t="str">
        <f>IF($E$21=1,CONCATENATE('abfragen -v,u,s, esse'!$S11,$F$3),"")</f>
        <v>orav-i</v>
      </c>
      <c r="E10" s="92" t="str">
        <f>IF($E$20=1,'abfragen -v,u,s, esse'!$S11,"")</f>
        <v>orav-</v>
      </c>
      <c r="F10" s="93"/>
    </row>
    <row r="11" spans="1:6" ht="15">
      <c r="A11" s="90" t="s">
        <v>112</v>
      </c>
      <c r="B11" s="91" t="s">
        <v>113</v>
      </c>
      <c r="C11" s="91" t="s">
        <v>114</v>
      </c>
      <c r="D11" s="92" t="str">
        <f>IF($E$21=1,CONCATENATE('abfragen -v,u,s, esse'!$S12,$F$3),"")</f>
        <v>finiv-i</v>
      </c>
      <c r="E11" s="92" t="str">
        <f>IF($E$20=1,'abfragen -v,u,s, esse'!$S12,"")</f>
        <v>finiv-</v>
      </c>
      <c r="F11" s="93"/>
    </row>
    <row r="12" spans="1:6" ht="15">
      <c r="A12" s="90" t="s">
        <v>115</v>
      </c>
      <c r="B12" s="91" t="s">
        <v>116</v>
      </c>
      <c r="C12" s="91" t="s">
        <v>117</v>
      </c>
      <c r="D12" s="92" t="str">
        <f>IF($E$21=1,CONCATENATE('abfragen -v,u,s, esse'!$S13,$F$3),"")</f>
        <v>plev-i</v>
      </c>
      <c r="E12" s="92" t="str">
        <f>IF($E$20=1,'abfragen -v,u,s, esse'!$S13,"")</f>
        <v>plev-</v>
      </c>
      <c r="F12" s="93"/>
    </row>
    <row r="13" spans="1:6" ht="15">
      <c r="A13" s="90" t="s">
        <v>118</v>
      </c>
      <c r="B13" s="91" t="s">
        <v>119</v>
      </c>
      <c r="C13" s="91" t="s">
        <v>120</v>
      </c>
      <c r="D13" s="92" t="str">
        <f>IF($E$21=1,CONCATENATE('abfragen -v,u,s, esse'!$S14,$F$3),"")</f>
        <v>timu-i</v>
      </c>
      <c r="E13" s="92" t="str">
        <f>IF($E$20=1,'abfragen -v,u,s, esse'!$S14,"")</f>
        <v>timu-</v>
      </c>
      <c r="F13" s="93"/>
    </row>
    <row r="14" spans="1:6" ht="15">
      <c r="A14" s="90" t="s">
        <v>121</v>
      </c>
      <c r="B14" s="91" t="s">
        <v>122</v>
      </c>
      <c r="C14" s="91" t="s">
        <v>123</v>
      </c>
      <c r="D14" s="92" t="str">
        <f>IF($E$21=1,CONCATENATE('abfragen -v,u,s, esse'!$S15,$F$3),"")</f>
        <v>cess-i</v>
      </c>
      <c r="E14" s="92" t="str">
        <f>IF($E$20=1,'abfragen -v,u,s, esse'!$S15,"")</f>
        <v>cess-</v>
      </c>
      <c r="F14" s="93"/>
    </row>
    <row r="15" spans="1:6" ht="15">
      <c r="A15" s="90" t="s">
        <v>124</v>
      </c>
      <c r="B15" s="91" t="s">
        <v>125</v>
      </c>
      <c r="C15" s="91" t="s">
        <v>126</v>
      </c>
      <c r="D15" s="92" t="str">
        <f>IF($E$21=1,CONCATENATE('abfragen -v,u,s, esse'!$S16,$F$3),"")</f>
        <v>lus-i</v>
      </c>
      <c r="E15" s="92" t="str">
        <f>IF($E$20=1,'abfragen -v,u,s, esse'!$S16,"")</f>
        <v>lus-</v>
      </c>
      <c r="F15" s="93"/>
    </row>
    <row r="16" spans="1:6" ht="15">
      <c r="A16" s="90" t="s">
        <v>127</v>
      </c>
      <c r="B16" s="91" t="s">
        <v>128</v>
      </c>
      <c r="C16" s="91" t="s">
        <v>129</v>
      </c>
      <c r="D16" s="92" t="str">
        <f>IF($E$21=1,CONCATENATE('abfragen -v,u,s, esse'!$S17,$F$3),"")</f>
        <v>protex-i</v>
      </c>
      <c r="E16" s="92" t="str">
        <f>IF($E$20=1,'abfragen -v,u,s, esse'!$S17,"")</f>
        <v>protex-</v>
      </c>
      <c r="F16" s="93"/>
    </row>
    <row r="17" spans="1:6" ht="15">
      <c r="A17" s="90" t="s">
        <v>130</v>
      </c>
      <c r="B17" s="91" t="s">
        <v>131</v>
      </c>
      <c r="C17" s="91" t="s">
        <v>132</v>
      </c>
      <c r="D17" s="92" t="str">
        <f>IF($E$21=1,CONCATENATE('abfragen -v,u,s, esse'!$S18,$F$3),"")</f>
        <v>liberav-i</v>
      </c>
      <c r="E17" s="92" t="str">
        <f>IF($E$20=1,'abfragen -v,u,s, esse'!$S18,"")</f>
        <v>liberav-</v>
      </c>
      <c r="F17" s="93"/>
    </row>
    <row r="19" spans="3:4" ht="12.75">
      <c r="C19" s="12"/>
      <c r="D19" s="94" t="s">
        <v>35</v>
      </c>
    </row>
    <row r="20" spans="3:5" ht="15.75" customHeight="1">
      <c r="C20" s="95" t="s">
        <v>7</v>
      </c>
      <c r="E20" s="75">
        <v>1</v>
      </c>
    </row>
    <row r="21" spans="3:5" ht="15">
      <c r="C21" s="95" t="s">
        <v>133</v>
      </c>
      <c r="E21" s="75">
        <v>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3" sqref="A3"/>
    </sheetView>
  </sheetViews>
  <sheetFormatPr defaultColWidth="11.421875" defaultRowHeight="12.75"/>
  <sheetData>
    <row r="1" spans="1:2" ht="12.75">
      <c r="A1" t="s">
        <v>134</v>
      </c>
      <c r="B1" t="s">
        <v>135</v>
      </c>
    </row>
    <row r="2" spans="1:2" ht="12.75">
      <c r="A2" t="s">
        <v>136</v>
      </c>
      <c r="B2" t="s">
        <v>137</v>
      </c>
    </row>
    <row r="3" spans="1:2" ht="12.75">
      <c r="A3" t="s">
        <v>138</v>
      </c>
      <c r="B3" t="s">
        <v>139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gebhard</cp:lastModifiedBy>
  <dcterms:created xsi:type="dcterms:W3CDTF">2003-02-19T14:34:48Z</dcterms:created>
  <dcterms:modified xsi:type="dcterms:W3CDTF">2009-08-31T04:27:12Z</dcterms:modified>
  <cp:category/>
  <cp:version/>
  <cp:contentType/>
  <cp:contentStatus/>
</cp:coreProperties>
</file>